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75" windowWidth="14850" windowHeight="8415" activeTab="0"/>
  </bookViews>
  <sheets>
    <sheet name="MH_contr.iul-dec.2014" sheetId="1" r:id="rId1"/>
  </sheets>
  <definedNames/>
  <calcPr fullCalcOnLoad="1"/>
</workbook>
</file>

<file path=xl/sharedStrings.xml><?xml version="1.0" encoding="utf-8"?>
<sst xmlns="http://schemas.openxmlformats.org/spreadsheetml/2006/main" count="135" uniqueCount="62">
  <si>
    <t>SUME CONTRACTATE PENTRU LABORATOARE MEDICALE:</t>
  </si>
  <si>
    <t>LEI</t>
  </si>
  <si>
    <t>LABORATOR</t>
  </si>
  <si>
    <t>EVALUARE</t>
  </si>
  <si>
    <t>SUME</t>
  </si>
  <si>
    <t>TOTAL</t>
  </si>
  <si>
    <t xml:space="preserve">TOTAL </t>
  </si>
  <si>
    <t>VAL/PUNCT</t>
  </si>
  <si>
    <t xml:space="preserve">CRITERIU DE EVALUARE </t>
  </si>
  <si>
    <t>CRITERIU DE CALITATE</t>
  </si>
  <si>
    <t>din care:</t>
  </si>
  <si>
    <t>FURNIZOR</t>
  </si>
  <si>
    <t>DISPONIBILITATE</t>
  </si>
  <si>
    <t>CRITERIU</t>
  </si>
  <si>
    <t>VALOARE</t>
  </si>
  <si>
    <t>SC ALPHA MEDICAL SRL</t>
  </si>
  <si>
    <t>NR. PUNCTE</t>
  </si>
  <si>
    <t>VALOAREA PUNCTULUI</t>
  </si>
  <si>
    <t>CRITERIU DISPONIBILITATE</t>
  </si>
  <si>
    <t>Director Relatii Contractuale</t>
  </si>
  <si>
    <t xml:space="preserve">Sef Serviciu </t>
  </si>
  <si>
    <t>Jr.  Draghici Sorin Cristinel</t>
  </si>
  <si>
    <t xml:space="preserve">Ec.Albu Drina </t>
  </si>
  <si>
    <t xml:space="preserve">SC VITAL PRAXIS SRL </t>
  </si>
  <si>
    <t xml:space="preserve">CMI MEDAIDA </t>
  </si>
  <si>
    <t>CMI MARIMED</t>
  </si>
  <si>
    <t>SC M&amp;M CONSULT SRL</t>
  </si>
  <si>
    <t>SC CLINIC INVEST SRL</t>
  </si>
  <si>
    <t>CMI SANDRU MARIANA</t>
  </si>
  <si>
    <t>SC TOPMED SRL</t>
  </si>
  <si>
    <t>CMI LICIU VERONICA</t>
  </si>
  <si>
    <t>SC MEDCHIM SRL</t>
  </si>
  <si>
    <t>CMI VACAROIU</t>
  </si>
  <si>
    <t>SUME CONTRACTATE ECOGRAFII MEDICINA DE FAMILIE</t>
  </si>
  <si>
    <t>SUME CONTRACTATE ECOGRAFII CLINICE</t>
  </si>
  <si>
    <t>SC MEDOLY SRL</t>
  </si>
  <si>
    <t xml:space="preserve"> SPITALUL CF</t>
  </si>
  <si>
    <t>SC ROMRAD RMN SRL</t>
  </si>
  <si>
    <t>CMI BUZULICA RADU LUCIAN</t>
  </si>
  <si>
    <t>RADIOLOGIE</t>
  </si>
  <si>
    <t xml:space="preserve">p.Director  Economic                                             </t>
  </si>
  <si>
    <t xml:space="preserve">Ec.Vladu Maria </t>
  </si>
  <si>
    <t>SC Sanomed SRL</t>
  </si>
  <si>
    <t>SPITALUL JUDETEAN DTS</t>
  </si>
  <si>
    <t>CALITATE 50% , din care:</t>
  </si>
  <si>
    <t>EVALUARE 50%</t>
  </si>
  <si>
    <t>Control extern 50%</t>
  </si>
  <si>
    <t xml:space="preserve"> RENAR 50%</t>
  </si>
  <si>
    <t>MEDIE LUNARA</t>
  </si>
  <si>
    <t>SUME CONTRACTATE PENTRU ANATOMIE PATOLOGICA</t>
  </si>
  <si>
    <t>FURNIZOR RMN</t>
  </si>
  <si>
    <t>CMI DIAMED - DR. SIMPALEAN</t>
  </si>
  <si>
    <t>ANEXA LA NF NR.P2940/30.06.2014</t>
  </si>
  <si>
    <t xml:space="preserve">SUME CONTRACTATE RMN </t>
  </si>
  <si>
    <t>SUME CONTRACTATE RADIOLOGIE CONVENTIONALA+ OSTEODENSITOMETRIE</t>
  </si>
  <si>
    <t xml:space="preserve">SITUATIE PUNCTAJE SI SUME PENTRU FURNIZORI DE INVESTIGATII PARACLINICE IULIE -DECEMBRIE  2014 </t>
  </si>
  <si>
    <t xml:space="preserve">Ec. Bircu Florina                                              </t>
  </si>
  <si>
    <t>intocmit</t>
  </si>
  <si>
    <t>EC. Albei Alina</t>
  </si>
  <si>
    <t>p.PRESEDINTE DIRECTOR GENERAL</t>
  </si>
  <si>
    <t>Director Executiv Directia Economica</t>
  </si>
  <si>
    <t>SC DOMINA SANA SRL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</si>
</sst>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lei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#,##0.0000"/>
    <numFmt numFmtId="179" formatCode="0.000"/>
  </numFmts>
  <fonts count="2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16"/>
      <name val="Arial"/>
      <family val="2"/>
    </font>
    <font>
      <b/>
      <sz val="12"/>
      <color indexed="10"/>
      <name val="Arial"/>
      <family val="0"/>
    </font>
    <font>
      <sz val="10"/>
      <color indexed="10"/>
      <name val="Arial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4" fontId="3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/>
    </xf>
    <xf numFmtId="4" fontId="7" fillId="0" borderId="3" xfId="0" applyNumberFormat="1" applyFont="1" applyBorder="1" applyAlignment="1">
      <alignment horizontal="right" indent="1"/>
    </xf>
    <xf numFmtId="4" fontId="7" fillId="0" borderId="4" xfId="0" applyNumberFormat="1" applyFont="1" applyBorder="1" applyAlignment="1">
      <alignment horizontal="right" indent="1"/>
    </xf>
    <xf numFmtId="4" fontId="7" fillId="0" borderId="5" xfId="0" applyNumberFormat="1" applyFont="1" applyBorder="1" applyAlignment="1">
      <alignment horizontal="right" indent="1"/>
    </xf>
    <xf numFmtId="4" fontId="7" fillId="0" borderId="1" xfId="0" applyNumberFormat="1" applyFont="1" applyBorder="1" applyAlignment="1">
      <alignment horizontal="right" indent="1"/>
    </xf>
    <xf numFmtId="49" fontId="6" fillId="0" borderId="6" xfId="0" applyNumberFormat="1" applyFont="1" applyBorder="1" applyAlignment="1">
      <alignment/>
    </xf>
    <xf numFmtId="4" fontId="7" fillId="0" borderId="7" xfId="0" applyNumberFormat="1" applyFont="1" applyBorder="1" applyAlignment="1">
      <alignment horizontal="right" indent="1"/>
    </xf>
    <xf numFmtId="4" fontId="7" fillId="0" borderId="8" xfId="0" applyNumberFormat="1" applyFont="1" applyBorder="1" applyAlignment="1">
      <alignment horizontal="right" indent="1"/>
    </xf>
    <xf numFmtId="49" fontId="6" fillId="0" borderId="9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 indent="1"/>
    </xf>
    <xf numFmtId="4" fontId="7" fillId="0" borderId="11" xfId="0" applyNumberFormat="1" applyFont="1" applyBorder="1" applyAlignment="1">
      <alignment horizontal="right" indent="1"/>
    </xf>
    <xf numFmtId="4" fontId="7" fillId="0" borderId="12" xfId="0" applyNumberFormat="1" applyFont="1" applyBorder="1" applyAlignment="1">
      <alignment horizontal="right" indent="1"/>
    </xf>
    <xf numFmtId="49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 horizontal="right" indent="1"/>
    </xf>
    <xf numFmtId="4" fontId="6" fillId="0" borderId="15" xfId="0" applyNumberFormat="1" applyFont="1" applyBorder="1" applyAlignment="1">
      <alignment horizontal="right" indent="1"/>
    </xf>
    <xf numFmtId="4" fontId="6" fillId="0" borderId="16" xfId="0" applyNumberFormat="1" applyFont="1" applyBorder="1" applyAlignment="1">
      <alignment horizontal="right" indent="1"/>
    </xf>
    <xf numFmtId="4" fontId="6" fillId="0" borderId="1" xfId="0" applyNumberFormat="1" applyFont="1" applyBorder="1" applyAlignment="1">
      <alignment horizontal="right" indent="1"/>
    </xf>
    <xf numFmtId="49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 indent="1"/>
    </xf>
    <xf numFmtId="4" fontId="5" fillId="0" borderId="0" xfId="0" applyNumberFormat="1" applyFont="1" applyBorder="1" applyAlignment="1">
      <alignment horizontal="right" indent="1"/>
    </xf>
    <xf numFmtId="4" fontId="5" fillId="0" borderId="0" xfId="0" applyNumberFormat="1" applyFont="1" applyBorder="1" applyAlignment="1">
      <alignment horizontal="right" inden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right" indent="1"/>
    </xf>
    <xf numFmtId="4" fontId="5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 horizontal="left"/>
    </xf>
    <xf numFmtId="172" fontId="1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9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9" fontId="1" fillId="0" borderId="18" xfId="0" applyNumberFormat="1" applyFont="1" applyBorder="1" applyAlignment="1">
      <alignment/>
    </xf>
    <xf numFmtId="0" fontId="1" fillId="0" borderId="8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right"/>
    </xf>
    <xf numFmtId="0" fontId="6" fillId="0" borderId="5" xfId="0" applyFont="1" applyBorder="1" applyAlignment="1">
      <alignment/>
    </xf>
    <xf numFmtId="9" fontId="1" fillId="0" borderId="19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10" fontId="2" fillId="0" borderId="20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1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4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9" fontId="7" fillId="0" borderId="1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9" fontId="6" fillId="0" borderId="1" xfId="0" applyNumberFormat="1" applyFont="1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4" fontId="18" fillId="0" borderId="0" xfId="0" applyNumberFormat="1" applyFont="1" applyBorder="1" applyAlignment="1">
      <alignment horizontal="right" indent="1"/>
    </xf>
    <xf numFmtId="2" fontId="1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8" fillId="0" borderId="1" xfId="0" applyNumberFormat="1" applyFont="1" applyBorder="1" applyAlignment="1">
      <alignment/>
    </xf>
    <xf numFmtId="4" fontId="3" fillId="0" borderId="0" xfId="0" applyNumberFormat="1" applyFont="1" applyBorder="1" applyAlignment="1">
      <alignment wrapText="1"/>
    </xf>
    <xf numFmtId="4" fontId="15" fillId="0" borderId="0" xfId="0" applyNumberFormat="1" applyFont="1" applyAlignment="1">
      <alignment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 indent="1"/>
    </xf>
    <xf numFmtId="177" fontId="7" fillId="0" borderId="1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0" fillId="0" borderId="1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 wrapText="1"/>
    </xf>
    <xf numFmtId="2" fontId="7" fillId="0" borderId="18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 indent="1"/>
    </xf>
    <xf numFmtId="2" fontId="0" fillId="0" borderId="0" xfId="0" applyNumberFormat="1" applyBorder="1" applyAlignment="1">
      <alignment/>
    </xf>
    <xf numFmtId="4" fontId="3" fillId="0" borderId="0" xfId="0" applyNumberFormat="1" applyFont="1" applyAlignment="1">
      <alignment/>
    </xf>
    <xf numFmtId="2" fontId="6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2" fontId="7" fillId="0" borderId="19" xfId="0" applyNumberFormat="1" applyFont="1" applyBorder="1" applyAlignment="1">
      <alignment horizontal="right"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177" fontId="6" fillId="0" borderId="1" xfId="0" applyNumberFormat="1" applyFont="1" applyBorder="1" applyAlignment="1">
      <alignment/>
    </xf>
    <xf numFmtId="177" fontId="2" fillId="0" borderId="1" xfId="0" applyNumberFormat="1" applyFont="1" applyBorder="1" applyAlignment="1">
      <alignment horizontal="center"/>
    </xf>
    <xf numFmtId="177" fontId="7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/>
    </xf>
    <xf numFmtId="179" fontId="5" fillId="0" borderId="1" xfId="0" applyNumberFormat="1" applyFont="1" applyBorder="1" applyAlignment="1">
      <alignment horizontal="right"/>
    </xf>
    <xf numFmtId="179" fontId="5" fillId="0" borderId="1" xfId="0" applyNumberFormat="1" applyFont="1" applyBorder="1" applyAlignment="1">
      <alignment/>
    </xf>
    <xf numFmtId="179" fontId="6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0" fillId="0" borderId="22" xfId="0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Border="1" applyAlignment="1">
      <alignment/>
    </xf>
    <xf numFmtId="4" fontId="7" fillId="0" borderId="25" xfId="0" applyNumberFormat="1" applyFont="1" applyBorder="1" applyAlignment="1">
      <alignment horizontal="right" indent="1"/>
    </xf>
    <xf numFmtId="4" fontId="7" fillId="0" borderId="17" xfId="0" applyNumberFormat="1" applyFont="1" applyBorder="1" applyAlignment="1">
      <alignment horizontal="right" indent="1"/>
    </xf>
    <xf numFmtId="4" fontId="7" fillId="0" borderId="26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2" fontId="11" fillId="0" borderId="1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 wrapText="1"/>
    </xf>
    <xf numFmtId="4" fontId="6" fillId="0" borderId="0" xfId="0" applyNumberFormat="1" applyFont="1" applyAlignment="1">
      <alignment/>
    </xf>
    <xf numFmtId="4" fontId="0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49" fontId="5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21"/>
  <sheetViews>
    <sheetView tabSelected="1" zoomScale="75" zoomScaleNormal="75" workbookViewId="0" topLeftCell="A1">
      <selection activeCell="K42" sqref="K42"/>
    </sheetView>
  </sheetViews>
  <sheetFormatPr defaultColWidth="9.140625" defaultRowHeight="12.75"/>
  <cols>
    <col min="1" max="1" width="35.00390625" style="0" customWidth="1"/>
    <col min="2" max="2" width="16.7109375" style="0" customWidth="1"/>
    <col min="3" max="3" width="20.7109375" style="0" customWidth="1"/>
    <col min="4" max="4" width="15.28125" style="0" customWidth="1"/>
    <col min="5" max="5" width="21.8515625" style="0" customWidth="1"/>
    <col min="6" max="6" width="23.00390625" style="0" customWidth="1"/>
    <col min="7" max="7" width="20.00390625" style="0" customWidth="1"/>
    <col min="8" max="8" width="19.28125" style="0" customWidth="1"/>
    <col min="9" max="9" width="16.28125" style="85" customWidth="1"/>
    <col min="10" max="10" width="14.7109375" style="0" customWidth="1"/>
    <col min="11" max="11" width="15.7109375" style="85" customWidth="1"/>
    <col min="12" max="12" width="13.140625" style="85" bestFit="1" customWidth="1"/>
    <col min="13" max="13" width="14.28125" style="85" bestFit="1" customWidth="1"/>
    <col min="14" max="14" width="13.28125" style="85" bestFit="1" customWidth="1"/>
    <col min="15" max="15" width="12.28125" style="85" bestFit="1" customWidth="1"/>
    <col min="16" max="16" width="12.8515625" style="85" customWidth="1"/>
    <col min="17" max="19" width="11.57421875" style="85" bestFit="1" customWidth="1"/>
    <col min="20" max="20" width="13.28125" style="85" bestFit="1" customWidth="1"/>
    <col min="21" max="21" width="13.140625" style="85" bestFit="1" customWidth="1"/>
    <col min="22" max="22" width="12.8515625" style="85" bestFit="1" customWidth="1"/>
    <col min="23" max="23" width="13.28125" style="85" bestFit="1" customWidth="1"/>
    <col min="24" max="24" width="14.421875" style="0" bestFit="1" customWidth="1"/>
  </cols>
  <sheetData>
    <row r="2" spans="1:8" ht="20.25">
      <c r="A2" t="s">
        <v>52</v>
      </c>
      <c r="E2" s="147"/>
      <c r="F2" s="149" t="s">
        <v>2</v>
      </c>
      <c r="G2" s="39">
        <v>0.55</v>
      </c>
      <c r="H2" s="39">
        <f>H4*G2</f>
        <v>2847251.1815000004</v>
      </c>
    </row>
    <row r="3" spans="5:23" ht="15.75" customHeight="1">
      <c r="E3" s="120"/>
      <c r="F3" s="150" t="s">
        <v>39</v>
      </c>
      <c r="G3" s="39">
        <v>0.45</v>
      </c>
      <c r="H3" s="39">
        <f>H4*G3</f>
        <v>2329569.1485</v>
      </c>
      <c r="J3" s="85"/>
      <c r="R3"/>
      <c r="S3"/>
      <c r="T3"/>
      <c r="U3"/>
      <c r="V3"/>
      <c r="W3"/>
    </row>
    <row r="4" spans="4:23" ht="18">
      <c r="D4" s="85"/>
      <c r="E4" s="146"/>
      <c r="F4" s="148"/>
      <c r="G4" s="161"/>
      <c r="H4" s="161">
        <v>5176820.33</v>
      </c>
      <c r="I4" s="162"/>
      <c r="J4" s="85"/>
      <c r="R4"/>
      <c r="S4"/>
      <c r="T4"/>
      <c r="U4"/>
      <c r="V4"/>
      <c r="W4"/>
    </row>
    <row r="5" spans="5:23" ht="16.5" customHeight="1">
      <c r="E5" s="146"/>
      <c r="F5" s="148"/>
      <c r="G5" s="180"/>
      <c r="H5" s="181"/>
      <c r="I5" s="181"/>
      <c r="J5" s="85"/>
      <c r="R5"/>
      <c r="S5"/>
      <c r="T5"/>
      <c r="U5"/>
      <c r="V5"/>
      <c r="W5"/>
    </row>
    <row r="6" spans="1:11" ht="51" customHeight="1">
      <c r="A6" s="182" t="s">
        <v>55</v>
      </c>
      <c r="B6" s="183"/>
      <c r="C6" s="183"/>
      <c r="D6" s="183"/>
      <c r="E6" s="183"/>
      <c r="F6" s="183"/>
      <c r="G6" s="183"/>
      <c r="H6" s="183"/>
      <c r="I6" s="183"/>
      <c r="J6" s="183"/>
      <c r="K6" s="120"/>
    </row>
    <row r="7" spans="1:9" ht="18">
      <c r="A7" s="3"/>
      <c r="B7" s="4"/>
      <c r="C7" s="4"/>
      <c r="D7" s="4"/>
      <c r="E7" s="4"/>
      <c r="F7" s="4"/>
      <c r="G7" s="4"/>
      <c r="H7" s="47"/>
      <c r="I7" s="108"/>
    </row>
    <row r="8" spans="1:23" ht="19.5" thickBot="1">
      <c r="A8" s="5" t="s">
        <v>0</v>
      </c>
      <c r="B8" s="6"/>
      <c r="C8" s="6"/>
      <c r="D8" s="6"/>
      <c r="E8" s="6"/>
      <c r="F8" s="7"/>
      <c r="G8" s="8"/>
      <c r="H8" s="9" t="s">
        <v>1</v>
      </c>
      <c r="I8" s="109">
        <v>2640178.37</v>
      </c>
      <c r="J8" s="114"/>
      <c r="V8"/>
      <c r="W8"/>
    </row>
    <row r="9" spans="1:23" ht="15.75" customHeight="1" thickBot="1">
      <c r="A9" s="178" t="s">
        <v>2</v>
      </c>
      <c r="B9" s="152" t="s">
        <v>45</v>
      </c>
      <c r="C9" s="194" t="s">
        <v>44</v>
      </c>
      <c r="D9" s="195"/>
      <c r="E9" s="192" t="s">
        <v>4</v>
      </c>
      <c r="F9" s="185"/>
      <c r="G9" s="185"/>
      <c r="H9" s="185"/>
      <c r="I9" s="110" t="s">
        <v>48</v>
      </c>
      <c r="J9" s="98"/>
      <c r="K9" s="98"/>
      <c r="W9"/>
    </row>
    <row r="10" spans="1:23" ht="19.5" customHeight="1" thickBot="1">
      <c r="A10" s="179"/>
      <c r="B10" s="151"/>
      <c r="C10" s="79">
        <v>0.5</v>
      </c>
      <c r="D10" s="80">
        <v>0.5</v>
      </c>
      <c r="E10" s="10" t="s">
        <v>45</v>
      </c>
      <c r="F10" s="10" t="s">
        <v>47</v>
      </c>
      <c r="G10" s="49" t="s">
        <v>46</v>
      </c>
      <c r="H10" s="11" t="s">
        <v>5</v>
      </c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5.75">
      <c r="A11" s="13" t="s">
        <v>27</v>
      </c>
      <c r="B11" s="14">
        <v>1434.81</v>
      </c>
      <c r="C11" s="15">
        <v>145</v>
      </c>
      <c r="D11" s="16">
        <v>1412</v>
      </c>
      <c r="E11" s="17">
        <f aca="true" t="shared" si="0" ref="E11:G17">+B11*B$19</f>
        <v>379630.1189412178</v>
      </c>
      <c r="F11" s="17">
        <f t="shared" si="0"/>
        <v>110643.31319364162</v>
      </c>
      <c r="G11" s="17">
        <f t="shared" si="0"/>
        <v>257738.65171736726</v>
      </c>
      <c r="H11" s="107">
        <f aca="true" t="shared" si="1" ref="H11:H18">SUM(E11:G11)</f>
        <v>748012.0838522266</v>
      </c>
      <c r="I11" s="164">
        <f aca="true" t="shared" si="2" ref="I11:I18">H11/6</f>
        <v>124668.68064203777</v>
      </c>
      <c r="L11"/>
      <c r="N11"/>
      <c r="O11"/>
      <c r="P11"/>
      <c r="Q11"/>
      <c r="R11"/>
      <c r="S11"/>
      <c r="T11"/>
      <c r="U11"/>
      <c r="V11"/>
      <c r="W11"/>
    </row>
    <row r="12" spans="1:23" ht="15.75">
      <c r="A12" s="18" t="s">
        <v>28</v>
      </c>
      <c r="B12" s="19">
        <v>815.08</v>
      </c>
      <c r="C12" s="17">
        <v>123</v>
      </c>
      <c r="D12" s="20">
        <v>316</v>
      </c>
      <c r="E12" s="17">
        <f t="shared" si="0"/>
        <v>215658.4616406408</v>
      </c>
      <c r="F12" s="17">
        <f t="shared" si="0"/>
        <v>93856.05188150289</v>
      </c>
      <c r="G12" s="17">
        <f t="shared" si="0"/>
        <v>57680.8880613938</v>
      </c>
      <c r="H12" s="107">
        <f t="shared" si="1"/>
        <v>367195.4015835375</v>
      </c>
      <c r="I12" s="164">
        <f t="shared" si="2"/>
        <v>61199.23359725625</v>
      </c>
      <c r="L12"/>
      <c r="N12"/>
      <c r="O12"/>
      <c r="P12"/>
      <c r="Q12"/>
      <c r="R12"/>
      <c r="S12"/>
      <c r="T12"/>
      <c r="U12"/>
      <c r="V12"/>
      <c r="W12"/>
    </row>
    <row r="13" spans="1:23" ht="15.75">
      <c r="A13" s="18" t="s">
        <v>29</v>
      </c>
      <c r="B13" s="19">
        <v>564.74</v>
      </c>
      <c r="C13" s="17">
        <v>127</v>
      </c>
      <c r="D13" s="20">
        <v>228</v>
      </c>
      <c r="E13" s="17">
        <f t="shared" si="0"/>
        <v>149422.0930791278</v>
      </c>
      <c r="F13" s="17">
        <f t="shared" si="0"/>
        <v>96908.28121098266</v>
      </c>
      <c r="G13" s="17">
        <f t="shared" si="0"/>
        <v>41617.855943030976</v>
      </c>
      <c r="H13" s="107">
        <f t="shared" si="1"/>
        <v>287948.23023314145</v>
      </c>
      <c r="I13" s="164">
        <f t="shared" si="2"/>
        <v>47991.371705523576</v>
      </c>
      <c r="L13"/>
      <c r="N13"/>
      <c r="O13"/>
      <c r="P13"/>
      <c r="Q13"/>
      <c r="R13"/>
      <c r="S13"/>
      <c r="T13"/>
      <c r="U13"/>
      <c r="V13"/>
      <c r="W13"/>
    </row>
    <row r="14" spans="1:23" ht="15.75">
      <c r="A14" s="18" t="s">
        <v>30</v>
      </c>
      <c r="B14" s="19">
        <v>610.85</v>
      </c>
      <c r="C14" s="17">
        <v>109</v>
      </c>
      <c r="D14" s="20">
        <v>450</v>
      </c>
      <c r="E14" s="17">
        <f t="shared" si="0"/>
        <v>161622.13683710241</v>
      </c>
      <c r="F14" s="17">
        <f t="shared" si="0"/>
        <v>83173.2492283237</v>
      </c>
      <c r="G14" s="17">
        <f t="shared" si="0"/>
        <v>82140.50515071902</v>
      </c>
      <c r="H14" s="107">
        <f t="shared" si="1"/>
        <v>326935.89121614513</v>
      </c>
      <c r="I14" s="164">
        <f t="shared" si="2"/>
        <v>54489.31520269086</v>
      </c>
      <c r="L14"/>
      <c r="N14"/>
      <c r="O14"/>
      <c r="P14"/>
      <c r="Q14"/>
      <c r="R14"/>
      <c r="S14"/>
      <c r="T14"/>
      <c r="U14"/>
      <c r="V14"/>
      <c r="W14"/>
    </row>
    <row r="15" spans="1:23" ht="15.75">
      <c r="A15" s="18" t="s">
        <v>31</v>
      </c>
      <c r="B15" s="19">
        <v>528.39</v>
      </c>
      <c r="C15" s="17">
        <v>131</v>
      </c>
      <c r="D15" s="20">
        <v>430</v>
      </c>
      <c r="E15" s="17">
        <f t="shared" si="0"/>
        <v>139804.40514587302</v>
      </c>
      <c r="F15" s="17">
        <f t="shared" si="0"/>
        <v>99960.51054046242</v>
      </c>
      <c r="G15" s="17">
        <f t="shared" si="0"/>
        <v>78489.8160329093</v>
      </c>
      <c r="H15" s="107">
        <f t="shared" si="1"/>
        <v>318254.73171924474</v>
      </c>
      <c r="I15" s="164">
        <f t="shared" si="2"/>
        <v>53042.45528654079</v>
      </c>
      <c r="L15"/>
      <c r="N15"/>
      <c r="O15"/>
      <c r="P15"/>
      <c r="Q15"/>
      <c r="R15"/>
      <c r="S15"/>
      <c r="T15"/>
      <c r="U15"/>
      <c r="V15"/>
      <c r="W15"/>
    </row>
    <row r="16" spans="1:23" ht="15.75">
      <c r="A16" s="18" t="s">
        <v>26</v>
      </c>
      <c r="B16" s="19">
        <v>453.8</v>
      </c>
      <c r="C16" s="17">
        <v>102</v>
      </c>
      <c r="D16" s="20">
        <v>320</v>
      </c>
      <c r="E16" s="17">
        <f t="shared" si="0"/>
        <v>120068.96242396181</v>
      </c>
      <c r="F16" s="17">
        <f t="shared" si="0"/>
        <v>77831.8479017341</v>
      </c>
      <c r="G16" s="17">
        <f t="shared" si="0"/>
        <v>58411.02588495575</v>
      </c>
      <c r="H16" s="107">
        <f t="shared" si="1"/>
        <v>256311.83621065164</v>
      </c>
      <c r="I16" s="164">
        <f t="shared" si="2"/>
        <v>42718.63936844194</v>
      </c>
      <c r="L16"/>
      <c r="N16"/>
      <c r="O16"/>
      <c r="P16"/>
      <c r="Q16"/>
      <c r="R16"/>
      <c r="S16"/>
      <c r="T16"/>
      <c r="U16"/>
      <c r="V16"/>
      <c r="W16"/>
    </row>
    <row r="17" spans="1:23" ht="15.75">
      <c r="A17" s="21" t="s">
        <v>42</v>
      </c>
      <c r="B17" s="22">
        <v>581.6</v>
      </c>
      <c r="C17" s="23">
        <v>128</v>
      </c>
      <c r="D17" s="24">
        <v>460</v>
      </c>
      <c r="E17" s="17">
        <f t="shared" si="0"/>
        <v>153883.0069320762</v>
      </c>
      <c r="F17" s="17">
        <f t="shared" si="0"/>
        <v>97671.3385433526</v>
      </c>
      <c r="G17" s="17">
        <f t="shared" si="0"/>
        <v>83965.8497096239</v>
      </c>
      <c r="H17" s="107">
        <f t="shared" si="1"/>
        <v>335520.1951850527</v>
      </c>
      <c r="I17" s="164">
        <f t="shared" si="2"/>
        <v>55920.032530842116</v>
      </c>
      <c r="L17"/>
      <c r="N17"/>
      <c r="O17"/>
      <c r="P17"/>
      <c r="Q17"/>
      <c r="R17"/>
      <c r="S17"/>
      <c r="T17"/>
      <c r="U17"/>
      <c r="V17"/>
      <c r="W17"/>
    </row>
    <row r="18" spans="1:23" ht="16.5" thickBot="1">
      <c r="A18" s="25" t="s">
        <v>6</v>
      </c>
      <c r="B18" s="26">
        <f aca="true" t="shared" si="3" ref="B18:G18">SUM(B11:B17)</f>
        <v>4989.27</v>
      </c>
      <c r="C18" s="26">
        <f t="shared" si="3"/>
        <v>865</v>
      </c>
      <c r="D18" s="26">
        <f t="shared" si="3"/>
        <v>3616</v>
      </c>
      <c r="E18" s="26">
        <f t="shared" si="3"/>
        <v>1320089.185</v>
      </c>
      <c r="F18" s="29">
        <f t="shared" si="3"/>
        <v>660044.5924999999</v>
      </c>
      <c r="G18" s="29">
        <f t="shared" si="3"/>
        <v>660044.5925</v>
      </c>
      <c r="H18" s="107">
        <f t="shared" si="1"/>
        <v>2640178.37</v>
      </c>
      <c r="I18" s="164">
        <f t="shared" si="2"/>
        <v>440029.72833333333</v>
      </c>
      <c r="K18"/>
      <c r="L18"/>
      <c r="N18"/>
      <c r="O18"/>
      <c r="P18"/>
      <c r="Q18"/>
      <c r="R18"/>
      <c r="S18"/>
      <c r="T18"/>
      <c r="U18"/>
      <c r="V18"/>
      <c r="W18"/>
    </row>
    <row r="19" spans="1:23" ht="15.75">
      <c r="A19" s="30" t="s">
        <v>7</v>
      </c>
      <c r="B19" s="112">
        <f>+F21/B18</f>
        <v>264.585637778673</v>
      </c>
      <c r="C19" s="112">
        <f>H23/C18</f>
        <v>763.0573323699422</v>
      </c>
      <c r="D19" s="112">
        <f>H24/D18</f>
        <v>182.53445589048673</v>
      </c>
      <c r="E19" s="31"/>
      <c r="F19" s="31"/>
      <c r="G19" s="31"/>
      <c r="H19" s="32"/>
      <c r="I19" s="103"/>
      <c r="J19" s="103"/>
      <c r="K19" s="2"/>
      <c r="L19"/>
      <c r="M19"/>
      <c r="N19"/>
      <c r="O19"/>
      <c r="P19"/>
      <c r="Q19"/>
      <c r="R19"/>
      <c r="S19"/>
      <c r="T19"/>
      <c r="U19"/>
      <c r="V19"/>
      <c r="W19"/>
    </row>
    <row r="20" spans="1:24" ht="15.75">
      <c r="A20" s="30"/>
      <c r="B20" s="31"/>
      <c r="C20" s="31"/>
      <c r="D20" s="31"/>
      <c r="E20" s="31"/>
      <c r="F20" s="31"/>
      <c r="G20" s="31"/>
      <c r="H20" s="31"/>
      <c r="I20" s="31"/>
      <c r="J20" s="32"/>
      <c r="K20" s="104"/>
      <c r="L20" s="3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2"/>
    </row>
    <row r="21" spans="1:24" ht="15.75">
      <c r="A21" s="1"/>
      <c r="B21" s="1"/>
      <c r="C21" s="34" t="s">
        <v>8</v>
      </c>
      <c r="D21" s="35"/>
      <c r="E21" s="36">
        <v>0.5</v>
      </c>
      <c r="F21" s="37">
        <f>I8*E21</f>
        <v>1320089.185</v>
      </c>
      <c r="G21" s="35"/>
      <c r="H21" s="35"/>
      <c r="I21" s="44"/>
      <c r="J21" s="126"/>
      <c r="K21" s="39"/>
      <c r="L21" s="39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2"/>
    </row>
    <row r="22" spans="1:24" ht="15.75">
      <c r="A22" s="1"/>
      <c r="B22" s="1"/>
      <c r="C22" s="40" t="s">
        <v>9</v>
      </c>
      <c r="D22" s="35"/>
      <c r="E22" s="36">
        <v>0.5</v>
      </c>
      <c r="F22" s="37">
        <f>E22*I8</f>
        <v>1320089.185</v>
      </c>
      <c r="G22" s="41" t="s">
        <v>10</v>
      </c>
      <c r="H22" s="35"/>
      <c r="I22" s="44"/>
      <c r="J22" s="38"/>
      <c r="K22" s="39"/>
      <c r="L22" s="39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2"/>
    </row>
    <row r="23" spans="1:24" ht="15.75">
      <c r="A23" s="1"/>
      <c r="B23" s="42"/>
      <c r="C23" s="35"/>
      <c r="D23" s="35"/>
      <c r="E23" s="36"/>
      <c r="F23" s="37"/>
      <c r="G23" s="36">
        <v>0.5</v>
      </c>
      <c r="H23" s="37">
        <f>F22*G23</f>
        <v>660044.5925</v>
      </c>
      <c r="I23" s="44"/>
      <c r="J23" s="38"/>
      <c r="K23" s="102"/>
      <c r="L23" s="39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2"/>
    </row>
    <row r="24" spans="1:24" ht="15.75">
      <c r="A24" s="1"/>
      <c r="B24" s="42"/>
      <c r="C24" s="35"/>
      <c r="D24" s="35"/>
      <c r="E24" s="35"/>
      <c r="F24" s="37"/>
      <c r="G24" s="36">
        <v>0.5</v>
      </c>
      <c r="H24" s="37">
        <f>F22*G24</f>
        <v>660044.5925</v>
      </c>
      <c r="I24" s="44"/>
      <c r="J24" s="38"/>
      <c r="K24" s="39"/>
      <c r="L24" s="39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2"/>
    </row>
    <row r="25" spans="1:24" ht="18" customHeight="1">
      <c r="A25" s="1"/>
      <c r="B25" s="42"/>
      <c r="C25" s="35"/>
      <c r="D25" s="35" t="s">
        <v>5</v>
      </c>
      <c r="E25" s="36">
        <f>SUM(E21:E22)</f>
        <v>1</v>
      </c>
      <c r="F25" s="37">
        <f>SUM(F21:F22)</f>
        <v>2640178.37</v>
      </c>
      <c r="G25" s="36"/>
      <c r="H25" s="35"/>
      <c r="I25" s="44"/>
      <c r="J25" s="99"/>
      <c r="K25" s="39"/>
      <c r="L25" s="39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2"/>
    </row>
    <row r="26" spans="1:24" ht="18" customHeight="1">
      <c r="A26" s="1"/>
      <c r="B26" s="42"/>
      <c r="C26" s="1"/>
      <c r="D26" s="1"/>
      <c r="E26" s="43"/>
      <c r="F26" s="44"/>
      <c r="G26" s="43"/>
      <c r="H26" s="1"/>
      <c r="I26" s="44"/>
      <c r="J26" s="99"/>
      <c r="K26" s="39"/>
      <c r="L26" s="39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2"/>
    </row>
    <row r="27" spans="1:23" ht="19.5" thickBot="1">
      <c r="A27" s="196" t="s">
        <v>49</v>
      </c>
      <c r="B27" s="197"/>
      <c r="C27" s="197"/>
      <c r="D27" s="197"/>
      <c r="E27" s="6"/>
      <c r="F27" s="7"/>
      <c r="G27" s="8"/>
      <c r="H27" s="9" t="s">
        <v>1</v>
      </c>
      <c r="I27" s="109">
        <v>207072.81</v>
      </c>
      <c r="J27" s="114"/>
      <c r="V27"/>
      <c r="W27"/>
    </row>
    <row r="28" spans="1:23" ht="15.75" customHeight="1" thickBot="1">
      <c r="A28" s="178" t="s">
        <v>2</v>
      </c>
      <c r="B28" s="152" t="s">
        <v>45</v>
      </c>
      <c r="C28" s="194" t="s">
        <v>44</v>
      </c>
      <c r="D28" s="195"/>
      <c r="E28" s="192" t="s">
        <v>4</v>
      </c>
      <c r="F28" s="185"/>
      <c r="G28" s="185"/>
      <c r="H28" s="185"/>
      <c r="I28" s="186" t="s">
        <v>48</v>
      </c>
      <c r="J28" s="98"/>
      <c r="K28" s="98"/>
      <c r="W28"/>
    </row>
    <row r="29" spans="1:23" ht="19.5" customHeight="1" thickBot="1">
      <c r="A29" s="179"/>
      <c r="B29" s="151"/>
      <c r="C29" s="79">
        <v>0.5</v>
      </c>
      <c r="D29" s="80">
        <v>0.5</v>
      </c>
      <c r="E29" s="10" t="s">
        <v>45</v>
      </c>
      <c r="F29" s="10" t="s">
        <v>47</v>
      </c>
      <c r="G29" s="49" t="s">
        <v>46</v>
      </c>
      <c r="H29" s="11" t="s">
        <v>5</v>
      </c>
      <c r="I29" s="193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t="15.75">
      <c r="A30" s="13" t="s">
        <v>38</v>
      </c>
      <c r="B30" s="14">
        <v>55</v>
      </c>
      <c r="C30" s="15"/>
      <c r="D30" s="16"/>
      <c r="E30" s="17">
        <f>B30*B33</f>
        <v>62922.6770718232</v>
      </c>
      <c r="F30" s="17"/>
      <c r="G30" s="17"/>
      <c r="H30" s="107">
        <f>E30+F30+G30</f>
        <v>62922.6770718232</v>
      </c>
      <c r="I30" s="164">
        <f>H30/6</f>
        <v>10487.112845303867</v>
      </c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5.75">
      <c r="A31" s="153" t="s">
        <v>61</v>
      </c>
      <c r="B31" s="154">
        <v>126</v>
      </c>
      <c r="C31" s="155"/>
      <c r="D31" s="156"/>
      <c r="E31" s="17">
        <f>B31*B33</f>
        <v>144150.13292817678</v>
      </c>
      <c r="F31" s="17"/>
      <c r="G31" s="17"/>
      <c r="H31" s="107">
        <f>E31+F31+G31</f>
        <v>144150.13292817678</v>
      </c>
      <c r="I31" s="164">
        <f>H31/6</f>
        <v>24025.02215469613</v>
      </c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6.5" thickBot="1">
      <c r="A32" s="25" t="s">
        <v>6</v>
      </c>
      <c r="B32" s="26">
        <f>B30+B31</f>
        <v>181</v>
      </c>
      <c r="C32" s="27">
        <f>SUM(C30:C30)</f>
        <v>0</v>
      </c>
      <c r="D32" s="28"/>
      <c r="E32" s="29">
        <f>SUM(E30:E31)</f>
        <v>207072.81</v>
      </c>
      <c r="F32" s="29">
        <f>SUM(F30)</f>
        <v>0</v>
      </c>
      <c r="G32" s="29"/>
      <c r="H32" s="107">
        <f>SUM(H30:H31)</f>
        <v>207072.81</v>
      </c>
      <c r="I32" s="164">
        <f>SUM(I30:I31)</f>
        <v>34512.134999999995</v>
      </c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5.75">
      <c r="A33" s="30" t="s">
        <v>7</v>
      </c>
      <c r="B33" s="112">
        <f>I27/B32</f>
        <v>1144.0486740331492</v>
      </c>
      <c r="C33" s="112"/>
      <c r="D33" s="112"/>
      <c r="E33" s="31"/>
      <c r="F33" s="31"/>
      <c r="G33" s="31"/>
      <c r="H33" s="32"/>
      <c r="I33" s="103"/>
      <c r="J33" s="103"/>
      <c r="K33" s="2"/>
      <c r="L33"/>
      <c r="M33"/>
      <c r="N33"/>
      <c r="O33"/>
      <c r="P33"/>
      <c r="Q33"/>
      <c r="R33"/>
      <c r="S33"/>
      <c r="T33"/>
      <c r="U33"/>
      <c r="V33"/>
      <c r="W33"/>
    </row>
    <row r="34" spans="1:23" ht="15.75">
      <c r="A34" s="30"/>
      <c r="B34" s="112"/>
      <c r="C34" s="112"/>
      <c r="D34" s="112"/>
      <c r="E34" s="112"/>
      <c r="F34" s="31"/>
      <c r="G34" s="31"/>
      <c r="H34" s="31"/>
      <c r="I34" s="31"/>
      <c r="J34" s="32"/>
      <c r="K34" s="103"/>
      <c r="L34" s="103"/>
      <c r="M34" s="103"/>
      <c r="N34" s="103"/>
      <c r="O34" s="103"/>
      <c r="P34" s="103"/>
      <c r="Q34" s="103"/>
      <c r="R34" s="103"/>
      <c r="S34" s="103"/>
      <c r="T34" s="2"/>
      <c r="U34"/>
      <c r="V34"/>
      <c r="W34"/>
    </row>
    <row r="35" spans="1:24" ht="15.75">
      <c r="A35" s="30"/>
      <c r="B35" s="31"/>
      <c r="C35" s="31"/>
      <c r="D35" s="31"/>
      <c r="E35" s="31"/>
      <c r="F35" s="31"/>
      <c r="G35" s="31"/>
      <c r="H35" s="31"/>
      <c r="I35" s="31"/>
      <c r="J35" s="32"/>
      <c r="K35" s="104"/>
      <c r="L35" s="3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2"/>
    </row>
    <row r="36" spans="1:24" ht="15.75">
      <c r="A36" s="1"/>
      <c r="B36" s="1"/>
      <c r="C36" s="34" t="s">
        <v>8</v>
      </c>
      <c r="D36" s="35"/>
      <c r="E36" s="36">
        <v>0.5</v>
      </c>
      <c r="F36" s="37">
        <f>I27*E36</f>
        <v>103536.405</v>
      </c>
      <c r="G36" s="35"/>
      <c r="H36" s="35"/>
      <c r="I36" s="44"/>
      <c r="J36" s="126"/>
      <c r="K36" s="39"/>
      <c r="L36" s="39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2"/>
    </row>
    <row r="37" spans="1:24" ht="15.75">
      <c r="A37" s="1"/>
      <c r="B37" s="1"/>
      <c r="C37" s="40" t="s">
        <v>9</v>
      </c>
      <c r="D37" s="35"/>
      <c r="E37" s="36">
        <v>0.5</v>
      </c>
      <c r="F37" s="37">
        <f>E37*I27</f>
        <v>103536.405</v>
      </c>
      <c r="G37" s="41" t="s">
        <v>10</v>
      </c>
      <c r="H37" s="35"/>
      <c r="I37" s="44"/>
      <c r="J37" s="38"/>
      <c r="K37" s="39"/>
      <c r="L37" s="39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2"/>
    </row>
    <row r="38" spans="1:24" ht="15.75">
      <c r="A38" s="1"/>
      <c r="B38" s="42"/>
      <c r="C38" s="35"/>
      <c r="D38" s="35"/>
      <c r="E38" s="36"/>
      <c r="F38" s="37"/>
      <c r="G38" s="36">
        <v>0.5</v>
      </c>
      <c r="H38" s="37">
        <f>F37*G38</f>
        <v>51768.2025</v>
      </c>
      <c r="I38" s="44"/>
      <c r="J38" s="38"/>
      <c r="K38" s="102"/>
      <c r="L38" s="39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2"/>
    </row>
    <row r="39" spans="1:24" ht="15.75">
      <c r="A39" s="1"/>
      <c r="B39" s="42"/>
      <c r="C39" s="35"/>
      <c r="D39" s="35"/>
      <c r="E39" s="35"/>
      <c r="F39" s="37"/>
      <c r="G39" s="36">
        <v>0.5</v>
      </c>
      <c r="H39" s="37">
        <f>F37*G39</f>
        <v>51768.2025</v>
      </c>
      <c r="I39" s="44"/>
      <c r="J39" s="38"/>
      <c r="K39" s="39"/>
      <c r="L39" s="39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2"/>
    </row>
    <row r="40" spans="1:24" ht="18" customHeight="1">
      <c r="A40" s="1"/>
      <c r="B40" s="42"/>
      <c r="C40" s="35"/>
      <c r="D40" s="35" t="s">
        <v>5</v>
      </c>
      <c r="E40" s="36">
        <f>SUM(E36:E37)</f>
        <v>1</v>
      </c>
      <c r="F40" s="37">
        <f>SUM(F36:F37)</f>
        <v>207072.81</v>
      </c>
      <c r="G40" s="36"/>
      <c r="H40" s="35"/>
      <c r="I40" s="44"/>
      <c r="J40" s="99"/>
      <c r="K40" s="39"/>
      <c r="L40" s="39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2"/>
    </row>
    <row r="41" spans="1:24" ht="18" customHeight="1">
      <c r="A41" s="1"/>
      <c r="B41" s="42"/>
      <c r="C41" s="1"/>
      <c r="D41" s="1"/>
      <c r="E41" s="43"/>
      <c r="F41" s="44"/>
      <c r="G41" s="43"/>
      <c r="H41" s="1"/>
      <c r="I41" s="44"/>
      <c r="J41" s="99"/>
      <c r="K41" s="39"/>
      <c r="L41" s="39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2"/>
    </row>
    <row r="42" spans="1:24" ht="18" customHeight="1">
      <c r="A42" s="1"/>
      <c r="B42" s="42"/>
      <c r="C42" s="1"/>
      <c r="D42" s="1"/>
      <c r="E42" s="43"/>
      <c r="F42" s="44"/>
      <c r="G42" s="43"/>
      <c r="H42" s="1"/>
      <c r="I42" s="44"/>
      <c r="J42" s="99"/>
      <c r="K42" s="39"/>
      <c r="L42" s="39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2"/>
    </row>
    <row r="43" spans="1:24" ht="18" customHeight="1">
      <c r="A43" s="1"/>
      <c r="B43" s="42"/>
      <c r="C43" s="1"/>
      <c r="D43" s="1"/>
      <c r="E43" s="43"/>
      <c r="F43" s="44"/>
      <c r="G43" s="43"/>
      <c r="H43" s="1"/>
      <c r="I43" s="44"/>
      <c r="J43" s="99"/>
      <c r="K43" s="39"/>
      <c r="L43" s="39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2"/>
    </row>
    <row r="44" spans="1:24" ht="12.75" customHeight="1">
      <c r="A44" s="51"/>
      <c r="B44" s="52"/>
      <c r="C44" s="52"/>
      <c r="D44" s="52"/>
      <c r="E44" s="53"/>
      <c r="F44" s="54"/>
      <c r="G44" s="55"/>
      <c r="H44" s="55"/>
      <c r="I44" s="59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2"/>
    </row>
    <row r="45" spans="1:24" ht="12.75" customHeight="1">
      <c r="A45" s="51"/>
      <c r="B45" s="52"/>
      <c r="C45" s="52"/>
      <c r="D45" s="52"/>
      <c r="E45" s="53"/>
      <c r="F45" s="54"/>
      <c r="G45" s="55"/>
      <c r="H45" s="55"/>
      <c r="I45" s="59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2"/>
    </row>
    <row r="46" spans="1:24" ht="12.75" customHeight="1">
      <c r="A46" s="51"/>
      <c r="B46" s="52"/>
      <c r="C46" s="52"/>
      <c r="D46" s="52"/>
      <c r="E46" s="53"/>
      <c r="F46" s="54"/>
      <c r="G46" s="55"/>
      <c r="H46" s="55"/>
      <c r="I46" s="59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2"/>
    </row>
    <row r="47" spans="1:24" ht="18">
      <c r="A47" s="190" t="s">
        <v>53</v>
      </c>
      <c r="B47" s="190"/>
      <c r="C47" s="191"/>
      <c r="D47" s="190"/>
      <c r="E47" s="46"/>
      <c r="F47" s="9" t="s">
        <v>1</v>
      </c>
      <c r="G47" s="128">
        <v>2122496.34</v>
      </c>
      <c r="H47" s="73"/>
      <c r="I47" s="100"/>
      <c r="J47" s="85"/>
      <c r="K47" s="105"/>
      <c r="L47" s="12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2"/>
    </row>
    <row r="48" spans="1:23" ht="15.75">
      <c r="A48" s="62"/>
      <c r="B48" s="62" t="s">
        <v>13</v>
      </c>
      <c r="C48" s="62" t="s">
        <v>13</v>
      </c>
      <c r="D48" s="184" t="s">
        <v>14</v>
      </c>
      <c r="E48" s="184"/>
      <c r="F48" s="184"/>
      <c r="G48" s="115"/>
      <c r="H48" s="92"/>
      <c r="I48" s="12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2"/>
      <c r="V48"/>
      <c r="W48"/>
    </row>
    <row r="49" spans="1:23" ht="15.75" customHeight="1">
      <c r="A49" s="48" t="s">
        <v>50</v>
      </c>
      <c r="B49" s="83" t="s">
        <v>3</v>
      </c>
      <c r="C49" s="62" t="s">
        <v>12</v>
      </c>
      <c r="D49" s="74"/>
      <c r="E49" s="157"/>
      <c r="F49" s="158"/>
      <c r="G49" s="159"/>
      <c r="H49" s="110"/>
      <c r="I49" s="117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2"/>
      <c r="W49"/>
    </row>
    <row r="50" spans="1:23" ht="15.75" customHeight="1">
      <c r="A50" s="48"/>
      <c r="B50" s="87">
        <v>0.9</v>
      </c>
      <c r="C50" s="87">
        <v>0.1</v>
      </c>
      <c r="D50" s="83" t="s">
        <v>3</v>
      </c>
      <c r="E50" s="62" t="s">
        <v>12</v>
      </c>
      <c r="F50" s="93" t="s">
        <v>5</v>
      </c>
      <c r="G50" s="110" t="s">
        <v>48</v>
      </c>
      <c r="H50" s="92"/>
      <c r="J50" s="85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2"/>
      <c r="V50"/>
      <c r="W50"/>
    </row>
    <row r="51" spans="1:23" ht="15.75" customHeight="1">
      <c r="A51" s="74" t="s">
        <v>37</v>
      </c>
      <c r="B51" s="77">
        <v>424</v>
      </c>
      <c r="C51" s="124">
        <v>30</v>
      </c>
      <c r="D51" s="125">
        <f>B54*B51</f>
        <v>1010750.381670473</v>
      </c>
      <c r="E51" s="166">
        <f>C54*C51</f>
        <v>212249.634</v>
      </c>
      <c r="F51" s="164">
        <f>SUM(D51:E51)</f>
        <v>1223000.015670473</v>
      </c>
      <c r="G51" s="163">
        <f>F51/6</f>
        <v>203833.33594507884</v>
      </c>
      <c r="H51" s="110"/>
      <c r="J51" s="85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2"/>
      <c r="V51"/>
      <c r="W51"/>
    </row>
    <row r="52" spans="1:23" ht="15">
      <c r="A52" s="74" t="s">
        <v>15</v>
      </c>
      <c r="B52" s="77">
        <v>377.33</v>
      </c>
      <c r="C52" s="124">
        <v>0</v>
      </c>
      <c r="D52" s="125">
        <f>B54*B52</f>
        <v>899496.3243295272</v>
      </c>
      <c r="E52" s="166">
        <v>0</v>
      </c>
      <c r="F52" s="164">
        <f>SUM(D52:E52)</f>
        <v>899496.3243295272</v>
      </c>
      <c r="G52" s="163">
        <f>F52/6</f>
        <v>149916.0540549212</v>
      </c>
      <c r="H52" s="110"/>
      <c r="I52"/>
      <c r="J52" s="85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2"/>
      <c r="V52"/>
      <c r="W52"/>
    </row>
    <row r="53" spans="1:23" ht="15">
      <c r="A53" s="48" t="s">
        <v>16</v>
      </c>
      <c r="B53" s="129">
        <f>SUM(B51:B52)</f>
        <v>801.3299999999999</v>
      </c>
      <c r="C53" s="163">
        <f>SUM(C51:C52)</f>
        <v>30</v>
      </c>
      <c r="D53" s="164">
        <f>SUM(D51:D52)</f>
        <v>1910246.7060000002</v>
      </c>
      <c r="E53" s="167">
        <f>SUM(E51:E52)</f>
        <v>212249.634</v>
      </c>
      <c r="F53" s="164">
        <f>SUM(D53:E53)</f>
        <v>2122496.3400000003</v>
      </c>
      <c r="G53" s="164">
        <f>SUM(G51:G52)</f>
        <v>353749.39</v>
      </c>
      <c r="H53" s="92"/>
      <c r="I53"/>
      <c r="J53" s="85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2"/>
      <c r="V53"/>
      <c r="W53"/>
    </row>
    <row r="54" spans="1:23" ht="15.75">
      <c r="A54" s="76" t="s">
        <v>17</v>
      </c>
      <c r="B54" s="113">
        <f>E56/B53</f>
        <v>2383.8452397888514</v>
      </c>
      <c r="C54" s="113">
        <f>E57/C53</f>
        <v>7074.9878</v>
      </c>
      <c r="D54" s="136"/>
      <c r="E54" s="137"/>
      <c r="F54" s="138"/>
      <c r="G54" s="160"/>
      <c r="H54" s="94"/>
      <c r="I54" s="116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"/>
      <c r="W54"/>
    </row>
    <row r="55" spans="1:24" ht="18">
      <c r="A55" s="51"/>
      <c r="B55" s="52"/>
      <c r="C55" s="52" t="s">
        <v>14</v>
      </c>
      <c r="D55" s="52"/>
      <c r="E55" s="53"/>
      <c r="F55" s="63"/>
      <c r="G55" s="78"/>
      <c r="H55" s="78"/>
      <c r="I55" s="72"/>
      <c r="J55" s="85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2"/>
    </row>
    <row r="56" spans="1:23" ht="15.75">
      <c r="A56" s="51"/>
      <c r="B56" s="64" t="s">
        <v>8</v>
      </c>
      <c r="C56" s="65"/>
      <c r="D56" s="36">
        <v>0.9</v>
      </c>
      <c r="E56" s="37">
        <f>D56*G47</f>
        <v>1910246.706</v>
      </c>
      <c r="F56" s="78"/>
      <c r="G56" s="78"/>
      <c r="H56" s="72"/>
      <c r="I56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2"/>
    </row>
    <row r="57" spans="1:23" ht="18">
      <c r="A57" s="51"/>
      <c r="B57" s="40" t="s">
        <v>18</v>
      </c>
      <c r="C57" s="36"/>
      <c r="D57" s="36">
        <v>0.1</v>
      </c>
      <c r="E57" s="165">
        <f>D57*G47</f>
        <v>212249.634</v>
      </c>
      <c r="F57" s="78"/>
      <c r="G57" s="78"/>
      <c r="H57" s="71"/>
      <c r="I57"/>
      <c r="J57" s="105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2"/>
    </row>
    <row r="58" spans="1:23" ht="15.75">
      <c r="A58" s="56"/>
      <c r="B58" s="62"/>
      <c r="C58" s="36" t="s">
        <v>6</v>
      </c>
      <c r="D58" s="36">
        <v>1</v>
      </c>
      <c r="E58" s="37">
        <f>SUM(E56:E57)</f>
        <v>2122496.34</v>
      </c>
      <c r="F58" s="78"/>
      <c r="G58" s="78"/>
      <c r="I58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2"/>
    </row>
    <row r="59" spans="1:23" ht="15.75">
      <c r="A59" s="56"/>
      <c r="B59" s="56"/>
      <c r="C59" s="43"/>
      <c r="D59" s="43"/>
      <c r="E59" s="44"/>
      <c r="F59" s="78"/>
      <c r="G59" s="78"/>
      <c r="I59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2"/>
    </row>
    <row r="60" spans="1:23" ht="15.75">
      <c r="A60" s="56"/>
      <c r="B60" s="56"/>
      <c r="C60" s="43"/>
      <c r="D60" s="43"/>
      <c r="E60" s="44"/>
      <c r="F60" s="78"/>
      <c r="G60" s="78"/>
      <c r="I60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2"/>
    </row>
    <row r="61" spans="1:23" ht="15.75">
      <c r="A61" s="56"/>
      <c r="B61" s="56"/>
      <c r="C61" s="43"/>
      <c r="D61" s="43"/>
      <c r="E61" s="44"/>
      <c r="F61" s="78"/>
      <c r="G61" s="78"/>
      <c r="I61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2"/>
    </row>
    <row r="63" spans="1:8" ht="18">
      <c r="A63" s="45"/>
      <c r="B63" s="45"/>
      <c r="C63" s="45" t="s">
        <v>33</v>
      </c>
      <c r="D63" s="45"/>
      <c r="E63" s="46"/>
      <c r="F63" s="9" t="s">
        <v>1</v>
      </c>
      <c r="G63" s="128">
        <v>38826.15</v>
      </c>
      <c r="H63" s="73"/>
    </row>
    <row r="64" spans="1:23" ht="15">
      <c r="A64" s="58"/>
      <c r="B64" s="62" t="s">
        <v>13</v>
      </c>
      <c r="C64" s="88" t="s">
        <v>13</v>
      </c>
      <c r="D64" s="91"/>
      <c r="E64" s="84"/>
      <c r="F64" s="84"/>
      <c r="G64" s="84"/>
      <c r="H64" s="85"/>
      <c r="I64"/>
      <c r="J64" s="85"/>
      <c r="W64"/>
    </row>
    <row r="65" spans="1:23" ht="15">
      <c r="A65" s="60" t="s">
        <v>11</v>
      </c>
      <c r="B65" s="83" t="s">
        <v>3</v>
      </c>
      <c r="C65" s="89" t="s">
        <v>12</v>
      </c>
      <c r="D65" s="90"/>
      <c r="E65" s="81"/>
      <c r="F65" s="82"/>
      <c r="G65" s="82"/>
      <c r="H65" s="85"/>
      <c r="I65"/>
      <c r="J65" s="85"/>
      <c r="W65"/>
    </row>
    <row r="66" spans="1:23" ht="15.75">
      <c r="A66" s="61"/>
      <c r="B66" s="87">
        <v>0.9</v>
      </c>
      <c r="C66" s="87">
        <v>0.1</v>
      </c>
      <c r="D66" s="83" t="s">
        <v>3</v>
      </c>
      <c r="E66" s="62" t="s">
        <v>12</v>
      </c>
      <c r="F66" s="93" t="s">
        <v>5</v>
      </c>
      <c r="G66" s="172" t="s">
        <v>48</v>
      </c>
      <c r="H66" s="85"/>
      <c r="J66" s="85"/>
      <c r="T66"/>
      <c r="U66"/>
      <c r="V66"/>
      <c r="W66"/>
    </row>
    <row r="67" spans="1:23" ht="15.75">
      <c r="A67" s="139" t="s">
        <v>23</v>
      </c>
      <c r="B67" s="111">
        <v>43</v>
      </c>
      <c r="C67" s="131">
        <v>0</v>
      </c>
      <c r="D67" s="50">
        <f>B73*B67</f>
        <v>8768.05025996534</v>
      </c>
      <c r="E67" s="57">
        <v>0</v>
      </c>
      <c r="F67" s="57">
        <f>SUM(D67:E67)</f>
        <v>8768.05025996534</v>
      </c>
      <c r="G67" s="164">
        <f>F67/6</f>
        <v>1461.3417099942233</v>
      </c>
      <c r="H67" s="85"/>
      <c r="J67" s="85"/>
      <c r="T67"/>
      <c r="U67"/>
      <c r="V67"/>
      <c r="W67"/>
    </row>
    <row r="68" spans="1:23" ht="15.75">
      <c r="A68" s="139" t="s">
        <v>24</v>
      </c>
      <c r="B68" s="111">
        <v>45.5</v>
      </c>
      <c r="C68" s="131">
        <v>0</v>
      </c>
      <c r="D68" s="50">
        <f>B73*B68</f>
        <v>9277.820623916812</v>
      </c>
      <c r="E68" s="57">
        <v>0</v>
      </c>
      <c r="F68" s="57">
        <f>SUM(D68:E68)</f>
        <v>9277.820623916812</v>
      </c>
      <c r="G68" s="164">
        <f>F68/6</f>
        <v>1546.3034373194687</v>
      </c>
      <c r="H68" s="85"/>
      <c r="J68" s="85"/>
      <c r="T68"/>
      <c r="U68"/>
      <c r="V68"/>
      <c r="W68"/>
    </row>
    <row r="69" spans="1:23" ht="15.75">
      <c r="A69" s="140" t="s">
        <v>25</v>
      </c>
      <c r="B69" s="111">
        <v>36.5</v>
      </c>
      <c r="C69" s="131">
        <v>0</v>
      </c>
      <c r="D69" s="50">
        <f>B69*B73</f>
        <v>7442.647313691508</v>
      </c>
      <c r="E69" s="57">
        <v>0</v>
      </c>
      <c r="F69" s="57">
        <f>SUM(D69:E69)</f>
        <v>7442.647313691508</v>
      </c>
      <c r="G69" s="164">
        <f>F69/6</f>
        <v>1240.4412189485847</v>
      </c>
      <c r="H69" s="85"/>
      <c r="J69" s="85"/>
      <c r="T69"/>
      <c r="U69"/>
      <c r="V69"/>
      <c r="W69"/>
    </row>
    <row r="70" spans="1:23" ht="15.75">
      <c r="A70" s="141" t="s">
        <v>32</v>
      </c>
      <c r="B70" s="111">
        <v>32.66</v>
      </c>
      <c r="C70" s="131">
        <v>0</v>
      </c>
      <c r="D70" s="50">
        <f>B70*B73</f>
        <v>6659.640034662045</v>
      </c>
      <c r="E70" s="57">
        <v>0</v>
      </c>
      <c r="F70" s="57">
        <f>SUM(D70:E70)</f>
        <v>6659.640034662045</v>
      </c>
      <c r="G70" s="164">
        <f>F70/6</f>
        <v>1109.9400057770074</v>
      </c>
      <c r="H70" s="85"/>
      <c r="J70" s="85"/>
      <c r="T70"/>
      <c r="U70"/>
      <c r="V70"/>
      <c r="W70"/>
    </row>
    <row r="71" spans="1:23" ht="18" customHeight="1">
      <c r="A71" s="141" t="s">
        <v>51</v>
      </c>
      <c r="B71" s="111">
        <v>32.75</v>
      </c>
      <c r="C71" s="131">
        <v>0</v>
      </c>
      <c r="D71" s="50">
        <f>B73*B71</f>
        <v>6677.991767764298</v>
      </c>
      <c r="E71" s="57">
        <v>0</v>
      </c>
      <c r="F71" s="57">
        <f>SUM(D71:E71)</f>
        <v>6677.991767764298</v>
      </c>
      <c r="G71" s="164">
        <f>F71/6</f>
        <v>1112.9986279607162</v>
      </c>
      <c r="H71" s="85"/>
      <c r="J71" s="85"/>
      <c r="T71"/>
      <c r="U71"/>
      <c r="V71"/>
      <c r="W71"/>
    </row>
    <row r="72" spans="1:23" ht="15.75">
      <c r="A72" s="142" t="s">
        <v>16</v>
      </c>
      <c r="B72" s="95">
        <f>SUM(B67:B71)</f>
        <v>190.41</v>
      </c>
      <c r="C72" s="131">
        <f>SUM(C67:C69)</f>
        <v>0</v>
      </c>
      <c r="D72" s="50">
        <f>SUM(D67:D71)</f>
        <v>38826.15</v>
      </c>
      <c r="E72" s="57">
        <v>0</v>
      </c>
      <c r="F72" s="57">
        <f>F67+F68+F69+F70+F71</f>
        <v>38826.15</v>
      </c>
      <c r="G72" s="164">
        <f>SUM(G67:G71)</f>
        <v>6471.025000000001</v>
      </c>
      <c r="H72" s="85"/>
      <c r="J72" s="85"/>
      <c r="T72"/>
      <c r="U72"/>
      <c r="V72"/>
      <c r="W72"/>
    </row>
    <row r="73" spans="1:23" ht="15.75">
      <c r="A73" s="140" t="s">
        <v>17</v>
      </c>
      <c r="B73" s="143">
        <f>D75/B72</f>
        <v>203.90814558058926</v>
      </c>
      <c r="C73" s="144">
        <f>SUM(C72)</f>
        <v>0</v>
      </c>
      <c r="D73" s="50"/>
      <c r="E73" s="57"/>
      <c r="F73" s="50"/>
      <c r="G73" s="94"/>
      <c r="H73" s="85"/>
      <c r="J73" s="85"/>
      <c r="T73"/>
      <c r="U73"/>
      <c r="V73"/>
      <c r="W73"/>
    </row>
    <row r="74" spans="10:23" ht="12.75">
      <c r="J74" s="85"/>
      <c r="V74"/>
      <c r="W74"/>
    </row>
    <row r="75" spans="1:10" ht="15">
      <c r="A75" s="64" t="s">
        <v>8</v>
      </c>
      <c r="B75" s="65"/>
      <c r="C75" s="36">
        <v>1</v>
      </c>
      <c r="D75" s="37">
        <f>C75*G63</f>
        <v>38826.15</v>
      </c>
      <c r="E75" s="121"/>
      <c r="F75" s="78"/>
      <c r="G75" s="78"/>
      <c r="I75" s="106"/>
      <c r="J75" s="106"/>
    </row>
    <row r="76" spans="1:7" ht="15">
      <c r="A76" s="66" t="s">
        <v>18</v>
      </c>
      <c r="B76" s="65"/>
      <c r="C76" s="36">
        <v>0</v>
      </c>
      <c r="D76" s="67">
        <f>C76*G63</f>
        <v>0</v>
      </c>
      <c r="E76" s="121"/>
      <c r="F76" s="78"/>
      <c r="G76" s="78"/>
    </row>
    <row r="77" spans="1:7" ht="15.75">
      <c r="A77" s="68"/>
      <c r="B77" s="69" t="s">
        <v>6</v>
      </c>
      <c r="C77" s="36">
        <v>1</v>
      </c>
      <c r="D77" s="70"/>
      <c r="E77" s="44"/>
      <c r="F77" s="78"/>
      <c r="G77" s="78"/>
    </row>
    <row r="78" spans="1:7" ht="15.75">
      <c r="A78" s="56"/>
      <c r="B78" s="43"/>
      <c r="C78" s="43"/>
      <c r="D78" s="135"/>
      <c r="E78" s="44"/>
      <c r="F78" s="78"/>
      <c r="G78" s="78"/>
    </row>
    <row r="79" spans="1:7" ht="15.75">
      <c r="A79" s="56"/>
      <c r="B79" s="43"/>
      <c r="C79" s="43"/>
      <c r="D79" s="135"/>
      <c r="E79" s="44"/>
      <c r="F79" s="78"/>
      <c r="G79" s="78"/>
    </row>
    <row r="80" spans="1:7" ht="15.75">
      <c r="A80" s="56"/>
      <c r="B80" s="43"/>
      <c r="C80" s="43"/>
      <c r="D80" s="135"/>
      <c r="E80" s="44"/>
      <c r="F80" s="78"/>
      <c r="G80" s="78"/>
    </row>
    <row r="81" spans="1:7" ht="15.75">
      <c r="A81" s="56"/>
      <c r="B81" s="43"/>
      <c r="C81" s="43"/>
      <c r="D81" s="135"/>
      <c r="E81" s="44"/>
      <c r="F81" s="78"/>
      <c r="G81" s="78"/>
    </row>
    <row r="82" spans="1:8" ht="18">
      <c r="A82" s="45"/>
      <c r="B82" s="45"/>
      <c r="C82" s="45" t="s">
        <v>34</v>
      </c>
      <c r="D82" s="45"/>
      <c r="E82" s="46"/>
      <c r="F82" s="9" t="s">
        <v>1</v>
      </c>
      <c r="G82" s="47">
        <v>12942.05</v>
      </c>
      <c r="H82" s="73"/>
    </row>
    <row r="83" spans="1:23" ht="15">
      <c r="A83" s="58"/>
      <c r="B83" s="62" t="s">
        <v>13</v>
      </c>
      <c r="C83" s="88" t="s">
        <v>13</v>
      </c>
      <c r="D83" s="91"/>
      <c r="E83" s="84"/>
      <c r="F83" s="84"/>
      <c r="G83" s="84"/>
      <c r="H83" s="85"/>
      <c r="I83"/>
      <c r="J83" s="85"/>
      <c r="W83"/>
    </row>
    <row r="84" spans="1:23" ht="15">
      <c r="A84" s="60" t="s">
        <v>11</v>
      </c>
      <c r="B84" s="83" t="s">
        <v>3</v>
      </c>
      <c r="C84" s="89" t="s">
        <v>12</v>
      </c>
      <c r="D84" s="90"/>
      <c r="E84" s="81"/>
      <c r="F84" s="82"/>
      <c r="G84" s="82"/>
      <c r="H84" s="85"/>
      <c r="I84"/>
      <c r="J84" s="85"/>
      <c r="W84"/>
    </row>
    <row r="85" spans="1:23" ht="15.75">
      <c r="A85" s="61"/>
      <c r="B85" s="87">
        <v>0.9</v>
      </c>
      <c r="C85" s="87">
        <v>0.1</v>
      </c>
      <c r="D85" s="83" t="s">
        <v>3</v>
      </c>
      <c r="E85" s="62" t="s">
        <v>12</v>
      </c>
      <c r="F85" s="93" t="s">
        <v>5</v>
      </c>
      <c r="G85" s="172" t="s">
        <v>48</v>
      </c>
      <c r="H85" s="85"/>
      <c r="J85" s="85"/>
      <c r="T85"/>
      <c r="U85"/>
      <c r="V85"/>
      <c r="W85"/>
    </row>
    <row r="86" spans="1:23" ht="15.75">
      <c r="A86" s="97" t="s">
        <v>26</v>
      </c>
      <c r="B86" s="77">
        <v>43</v>
      </c>
      <c r="C86" s="129">
        <v>0</v>
      </c>
      <c r="D86" s="164">
        <f>B86*B88</f>
        <v>12942.05</v>
      </c>
      <c r="E86" s="92">
        <v>0</v>
      </c>
      <c r="F86" s="57">
        <f>SUM(D86:E86)</f>
        <v>12942.05</v>
      </c>
      <c r="G86" s="164">
        <f>F86/6</f>
        <v>2157.008333333333</v>
      </c>
      <c r="H86" s="85"/>
      <c r="J86" s="85"/>
      <c r="T86"/>
      <c r="U86"/>
      <c r="V86"/>
      <c r="W86"/>
    </row>
    <row r="87" spans="1:23" ht="15.75">
      <c r="A87" s="48" t="s">
        <v>16</v>
      </c>
      <c r="B87" s="75">
        <f>B86</f>
        <v>43</v>
      </c>
      <c r="C87" s="129">
        <f>SUM(C86)</f>
        <v>0</v>
      </c>
      <c r="D87" s="164"/>
      <c r="E87" s="92">
        <v>0</v>
      </c>
      <c r="F87" s="57"/>
      <c r="G87" s="94"/>
      <c r="H87" s="85"/>
      <c r="J87" s="85"/>
      <c r="T87"/>
      <c r="U87"/>
      <c r="V87"/>
      <c r="W87"/>
    </row>
    <row r="88" spans="1:23" ht="15">
      <c r="A88" s="76" t="s">
        <v>17</v>
      </c>
      <c r="B88" s="145">
        <f>D90/B87</f>
        <v>300.9779069767442</v>
      </c>
      <c r="C88" s="130">
        <v>0</v>
      </c>
      <c r="D88" s="164">
        <f>D86</f>
        <v>12942.05</v>
      </c>
      <c r="E88" s="163">
        <v>0</v>
      </c>
      <c r="F88" s="164">
        <f>F86</f>
        <v>12942.05</v>
      </c>
      <c r="G88" s="94"/>
      <c r="H88" s="85"/>
      <c r="J88" s="85"/>
      <c r="T88"/>
      <c r="U88"/>
      <c r="V88"/>
      <c r="W88"/>
    </row>
    <row r="89" spans="1:23" ht="15">
      <c r="A89" s="118"/>
      <c r="B89" s="132"/>
      <c r="C89" s="133"/>
      <c r="D89" s="134"/>
      <c r="E89" s="127"/>
      <c r="F89" s="103"/>
      <c r="G89" s="85"/>
      <c r="H89" s="85"/>
      <c r="J89" s="85"/>
      <c r="T89"/>
      <c r="U89"/>
      <c r="V89"/>
      <c r="W89"/>
    </row>
    <row r="90" spans="1:10" ht="15">
      <c r="A90" s="64" t="s">
        <v>8</v>
      </c>
      <c r="B90" s="65"/>
      <c r="C90" s="36">
        <v>1</v>
      </c>
      <c r="D90" s="37">
        <f>C90*G82</f>
        <v>12942.05</v>
      </c>
      <c r="E90" s="121"/>
      <c r="F90" s="78"/>
      <c r="G90" s="78"/>
      <c r="I90" s="106"/>
      <c r="J90" s="106"/>
    </row>
    <row r="91" spans="1:7" ht="15">
      <c r="A91" s="66" t="s">
        <v>18</v>
      </c>
      <c r="B91" s="65"/>
      <c r="C91" s="36">
        <v>0</v>
      </c>
      <c r="D91" s="165">
        <f>C91*G82</f>
        <v>0</v>
      </c>
      <c r="E91" s="121"/>
      <c r="F91" s="78"/>
      <c r="G91" s="78"/>
    </row>
    <row r="92" spans="1:7" ht="15.75">
      <c r="A92" s="68"/>
      <c r="B92" s="69" t="s">
        <v>6</v>
      </c>
      <c r="C92" s="36">
        <v>1</v>
      </c>
      <c r="D92" s="37">
        <f>SUM(D90:D91)</f>
        <v>12942.05</v>
      </c>
      <c r="E92" s="44"/>
      <c r="F92" s="78"/>
      <c r="G92" s="78"/>
    </row>
    <row r="93" spans="1:7" ht="15.75">
      <c r="A93" s="56"/>
      <c r="B93" s="43"/>
      <c r="C93" s="43"/>
      <c r="D93" s="135"/>
      <c r="E93" s="44"/>
      <c r="F93" s="78"/>
      <c r="G93" s="78"/>
    </row>
    <row r="94" spans="1:7" ht="15.75">
      <c r="A94" s="56"/>
      <c r="B94" s="43"/>
      <c r="C94" s="43"/>
      <c r="D94" s="135"/>
      <c r="E94" s="44"/>
      <c r="F94" s="78"/>
      <c r="G94" s="78"/>
    </row>
    <row r="95" spans="1:7" ht="15.75">
      <c r="A95" s="56"/>
      <c r="B95" s="43"/>
      <c r="C95" s="43"/>
      <c r="D95" s="135"/>
      <c r="E95" s="44"/>
      <c r="F95" s="78"/>
      <c r="G95" s="78"/>
    </row>
    <row r="96" spans="1:7" ht="15.75">
      <c r="A96" s="56"/>
      <c r="B96" s="43"/>
      <c r="C96" s="43"/>
      <c r="D96" s="135"/>
      <c r="E96" s="44"/>
      <c r="F96" s="78"/>
      <c r="G96" s="78"/>
    </row>
    <row r="98" ht="23.25" customHeight="1">
      <c r="A98" s="168" t="s">
        <v>54</v>
      </c>
    </row>
    <row r="99" spans="1:7" ht="15">
      <c r="A99" s="58"/>
      <c r="B99" s="62" t="s">
        <v>13</v>
      </c>
      <c r="C99" s="88" t="s">
        <v>13</v>
      </c>
      <c r="D99" s="91"/>
      <c r="E99" s="84"/>
      <c r="F99" s="169" t="s">
        <v>1</v>
      </c>
      <c r="G99" s="170">
        <v>151304.61</v>
      </c>
    </row>
    <row r="100" spans="1:6" ht="15">
      <c r="A100" s="60" t="s">
        <v>11</v>
      </c>
      <c r="B100" s="83" t="s">
        <v>3</v>
      </c>
      <c r="C100" s="89" t="s">
        <v>12</v>
      </c>
      <c r="D100" s="90"/>
      <c r="E100" s="81"/>
      <c r="F100" s="82"/>
    </row>
    <row r="101" spans="1:7" ht="15.75">
      <c r="A101" s="61"/>
      <c r="B101" s="87">
        <v>0.9</v>
      </c>
      <c r="C101" s="87">
        <v>0.1</v>
      </c>
      <c r="D101" s="83" t="s">
        <v>3</v>
      </c>
      <c r="E101" s="74" t="s">
        <v>12</v>
      </c>
      <c r="F101" s="93" t="s">
        <v>5</v>
      </c>
      <c r="G101" s="172" t="s">
        <v>48</v>
      </c>
    </row>
    <row r="102" spans="1:7" ht="15.75">
      <c r="A102" s="97" t="s">
        <v>43</v>
      </c>
      <c r="B102" s="77">
        <v>287</v>
      </c>
      <c r="C102" s="77">
        <v>0</v>
      </c>
      <c r="D102" s="125">
        <f>B102*B106</f>
        <v>87903.508</v>
      </c>
      <c r="E102" s="171">
        <v>0</v>
      </c>
      <c r="F102" s="57">
        <f>D102+E102</f>
        <v>87903.508</v>
      </c>
      <c r="G102" s="164">
        <f>F102/6</f>
        <v>14650.584666666668</v>
      </c>
    </row>
    <row r="103" spans="1:7" ht="15.75">
      <c r="A103" s="97" t="s">
        <v>36</v>
      </c>
      <c r="B103" s="77">
        <v>142</v>
      </c>
      <c r="C103" s="77">
        <v>0</v>
      </c>
      <c r="D103" s="125">
        <f>B103*B106</f>
        <v>43492.328</v>
      </c>
      <c r="E103" s="171">
        <v>0</v>
      </c>
      <c r="F103" s="57">
        <f>D103+E103</f>
        <v>43492.328</v>
      </c>
      <c r="G103" s="164">
        <f>F103/6</f>
        <v>7248.721333333334</v>
      </c>
    </row>
    <row r="104" spans="1:7" ht="15.75">
      <c r="A104" s="97" t="s">
        <v>35</v>
      </c>
      <c r="B104" s="77">
        <v>65</v>
      </c>
      <c r="C104" s="77"/>
      <c r="D104" s="125">
        <f>B104*B106</f>
        <v>19908.46</v>
      </c>
      <c r="E104" s="171">
        <v>0</v>
      </c>
      <c r="F104" s="57">
        <f>D104+E104</f>
        <v>19908.46</v>
      </c>
      <c r="G104" s="164">
        <f>F104/6</f>
        <v>3318.0766666666664</v>
      </c>
    </row>
    <row r="105" spans="1:7" ht="15.75">
      <c r="A105" s="48" t="s">
        <v>16</v>
      </c>
      <c r="B105" s="75">
        <f>B102+B103+B104</f>
        <v>494</v>
      </c>
      <c r="C105" s="77">
        <f>SUM(C102)</f>
        <v>0</v>
      </c>
      <c r="D105" s="164">
        <f>SUM(D102:D104)</f>
        <v>151304.296</v>
      </c>
      <c r="E105" s="171">
        <v>0</v>
      </c>
      <c r="F105" s="57">
        <f>SUM(F102:F104)</f>
        <v>151304.296</v>
      </c>
      <c r="G105" s="164">
        <f>F105/6</f>
        <v>25217.38266666667</v>
      </c>
    </row>
    <row r="106" spans="1:7" ht="15">
      <c r="A106" s="76" t="s">
        <v>17</v>
      </c>
      <c r="B106" s="163">
        <v>306.284</v>
      </c>
      <c r="C106" s="86">
        <v>0</v>
      </c>
      <c r="D106" s="94"/>
      <c r="E106" s="94">
        <f>SUM(E102:E105)</f>
        <v>0</v>
      </c>
      <c r="F106" s="94"/>
      <c r="G106" s="164"/>
    </row>
    <row r="107" spans="1:6" ht="15">
      <c r="A107" s="118"/>
      <c r="B107" s="119"/>
      <c r="C107" s="86"/>
      <c r="D107" s="86"/>
      <c r="E107" s="122"/>
      <c r="F107" s="123"/>
    </row>
    <row r="108" spans="1:6" ht="15">
      <c r="A108" s="64" t="s">
        <v>8</v>
      </c>
      <c r="B108" s="65"/>
      <c r="C108" s="36">
        <v>0.9</v>
      </c>
      <c r="D108" s="37">
        <v>155304.61</v>
      </c>
      <c r="E108" s="121"/>
      <c r="F108" s="78"/>
    </row>
    <row r="109" spans="1:6" ht="15">
      <c r="A109" s="66" t="s">
        <v>18</v>
      </c>
      <c r="B109" s="65"/>
      <c r="C109" s="36">
        <v>0.1</v>
      </c>
      <c r="D109" s="165">
        <v>0</v>
      </c>
      <c r="E109" s="121"/>
      <c r="F109" s="78"/>
    </row>
    <row r="110" spans="1:6" ht="15.75">
      <c r="A110" s="68"/>
      <c r="B110" s="69" t="s">
        <v>6</v>
      </c>
      <c r="C110" s="36">
        <v>1</v>
      </c>
      <c r="D110" s="37">
        <f>SUM(D108:D109)</f>
        <v>155304.61</v>
      </c>
      <c r="E110" s="44"/>
      <c r="F110" s="78"/>
    </row>
    <row r="113" spans="1:8" ht="15.75">
      <c r="A113" s="173" t="s">
        <v>59</v>
      </c>
      <c r="B113" s="174"/>
      <c r="C113" s="175"/>
      <c r="D113" s="96"/>
      <c r="E113" s="187" t="s">
        <v>40</v>
      </c>
      <c r="F113" s="188"/>
      <c r="G113" s="187" t="s">
        <v>19</v>
      </c>
      <c r="H113" s="189"/>
    </row>
    <row r="114" spans="1:8" ht="12.75">
      <c r="A114" s="96" t="s">
        <v>41</v>
      </c>
      <c r="B114" s="96"/>
      <c r="C114" s="96"/>
      <c r="D114" s="96"/>
      <c r="E114" s="187" t="s">
        <v>56</v>
      </c>
      <c r="F114" s="188"/>
      <c r="G114" s="187" t="s">
        <v>21</v>
      </c>
      <c r="H114" s="189"/>
    </row>
    <row r="115" spans="1:8" ht="12.75">
      <c r="A115" s="96" t="s">
        <v>60</v>
      </c>
      <c r="B115" s="96"/>
      <c r="C115" s="96"/>
      <c r="D115" s="96"/>
      <c r="E115" s="96"/>
      <c r="F115" s="96"/>
      <c r="G115" s="96"/>
      <c r="H115" s="96"/>
    </row>
    <row r="116" spans="1:8" ht="12.75">
      <c r="A116" s="96"/>
      <c r="B116" s="96"/>
      <c r="C116" s="96"/>
      <c r="D116" s="96"/>
      <c r="E116" s="96"/>
      <c r="F116" s="96"/>
      <c r="G116" s="96"/>
      <c r="H116" s="96"/>
    </row>
    <row r="117" spans="1:8" ht="12.75">
      <c r="A117" s="176" t="s">
        <v>57</v>
      </c>
      <c r="B117" s="96"/>
      <c r="C117" s="96"/>
      <c r="D117" s="96"/>
      <c r="E117" s="96"/>
      <c r="F117" s="96"/>
      <c r="G117" s="96"/>
      <c r="H117" s="96"/>
    </row>
    <row r="118" spans="1:8" ht="15.75">
      <c r="A118" s="177" t="s">
        <v>20</v>
      </c>
      <c r="B118" s="96"/>
      <c r="C118" s="96"/>
      <c r="D118" s="96"/>
      <c r="E118" s="96"/>
      <c r="F118" s="96"/>
      <c r="G118" s="96"/>
      <c r="H118" s="96"/>
    </row>
    <row r="119" spans="1:8" ht="15.75">
      <c r="A119" s="177" t="s">
        <v>22</v>
      </c>
      <c r="B119" s="96"/>
      <c r="C119" s="96"/>
      <c r="D119" s="96"/>
      <c r="E119" s="96"/>
      <c r="F119" s="96"/>
      <c r="G119" s="96"/>
      <c r="H119" s="96"/>
    </row>
    <row r="120" spans="1:8" ht="12.75">
      <c r="A120" s="176" t="s">
        <v>58</v>
      </c>
      <c r="B120" s="96"/>
      <c r="C120" s="96"/>
      <c r="D120" s="96"/>
      <c r="E120" s="96"/>
      <c r="F120" s="96"/>
      <c r="G120" s="96"/>
      <c r="H120" s="96"/>
    </row>
    <row r="121" spans="1:8" ht="12.75">
      <c r="A121" s="96"/>
      <c r="B121" s="96"/>
      <c r="C121" s="96"/>
      <c r="D121" s="96"/>
      <c r="E121" s="96"/>
      <c r="F121" s="96"/>
      <c r="G121" s="96"/>
      <c r="H121" s="96"/>
    </row>
  </sheetData>
  <mergeCells count="16">
    <mergeCell ref="I28:I29"/>
    <mergeCell ref="G5:I5"/>
    <mergeCell ref="E9:H9"/>
    <mergeCell ref="A6:J6"/>
    <mergeCell ref="A9:A10"/>
    <mergeCell ref="C9:D9"/>
    <mergeCell ref="A27:D27"/>
    <mergeCell ref="C28:D28"/>
    <mergeCell ref="D48:F48"/>
    <mergeCell ref="A47:D47"/>
    <mergeCell ref="A28:A29"/>
    <mergeCell ref="E28:H28"/>
    <mergeCell ref="E113:F113"/>
    <mergeCell ref="G113:H113"/>
    <mergeCell ref="E114:F114"/>
    <mergeCell ref="G114:H114"/>
  </mergeCells>
  <printOptions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grigorita.feraru</dc:creator>
  <cp:keywords/>
  <dc:description/>
  <cp:lastModifiedBy>alina.albei</cp:lastModifiedBy>
  <cp:lastPrinted>2014-08-25T12:32:01Z</cp:lastPrinted>
  <dcterms:created xsi:type="dcterms:W3CDTF">2011-06-28T08:50:53Z</dcterms:created>
  <dcterms:modified xsi:type="dcterms:W3CDTF">2014-09-10T12:57:02Z</dcterms:modified>
  <cp:category/>
  <cp:version/>
  <cp:contentType/>
  <cp:contentStatus/>
</cp:coreProperties>
</file>